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50\"/>
    </mc:Choice>
  </mc:AlternateContent>
  <xr:revisionPtr revIDLastSave="0" documentId="13_ncr:1_{B297ACB2-FFE8-48D0-9FB3-44239FCCDFF2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537 02-01" sheetId="5" r:id="rId5"/>
    <sheet name="ОСР 537 09-01" sheetId="6" r:id="rId6"/>
    <sheet name="ОСР 537 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32" i="1" s="1"/>
  <c r="H38" i="1"/>
  <c r="H37" i="1"/>
  <c r="H36" i="1"/>
  <c r="H35" i="1"/>
  <c r="H34" i="1"/>
  <c r="F69" i="2"/>
  <c r="F70" i="2" s="1"/>
  <c r="F72" i="2" s="1"/>
  <c r="F73" i="2" s="1"/>
  <c r="F74" i="2" s="1"/>
  <c r="C36" i="1" s="1"/>
  <c r="D69" i="2"/>
  <c r="G68" i="2"/>
  <c r="G69" i="2" s="1"/>
  <c r="G70" i="2" s="1"/>
  <c r="G72" i="2" s="1"/>
  <c r="G73" i="2" s="1"/>
  <c r="G74" i="2" s="1"/>
  <c r="F68" i="2"/>
  <c r="E68" i="2"/>
  <c r="E69" i="2" s="1"/>
  <c r="E70" i="2" s="1"/>
  <c r="E72" i="2" s="1"/>
  <c r="E73" i="2" s="1"/>
  <c r="E74" i="2" s="1"/>
  <c r="D68" i="2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2" i="2"/>
  <c r="H68" i="2" l="1"/>
  <c r="H23" i="2"/>
  <c r="C37" i="1"/>
  <c r="C31" i="1"/>
  <c r="H69" i="2"/>
  <c r="D70" i="2"/>
  <c r="D72" i="2" l="1"/>
  <c r="H70" i="2"/>
  <c r="D73" i="2" l="1"/>
  <c r="H72" i="2"/>
  <c r="D74" i="2" l="1"/>
  <c r="H73" i="2"/>
  <c r="G5" i="9"/>
  <c r="H74" i="2" l="1"/>
  <c r="C35" i="1"/>
  <c r="C38" i="1" s="1"/>
  <c r="C39" i="1" l="1"/>
  <c r="C40" i="1"/>
  <c r="C42" i="1" s="1"/>
</calcChain>
</file>

<file path=xl/sharedStrings.xml><?xml version="1.0" encoding="utf-8"?>
<sst xmlns="http://schemas.openxmlformats.org/spreadsheetml/2006/main" count="301" uniqueCount="157">
  <si>
    <t>СВОДКА ЗАТРАТ</t>
  </si>
  <si>
    <t>P_0750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</si>
  <si>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</si>
  <si>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</si>
  <si>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</si>
  <si>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</si>
  <si>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</si>
  <si>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</si>
  <si>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</si>
  <si>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</si>
  <si>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</si>
  <si>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</si>
  <si>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</si>
  <si>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</si>
  <si>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</si>
  <si>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</si>
  <si>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</si>
  <si>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</si>
  <si>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</si>
  <si>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</si>
  <si>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</si>
  <si>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</si>
  <si>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</si>
  <si>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</si>
  <si>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</si>
  <si>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</si>
  <si>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</si>
  <si>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</si>
  <si>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</si>
  <si>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</si>
  <si>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</si>
  <si>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</si>
  <si>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</si>
  <si>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</si>
  <si>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</si>
  <si>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</si>
  <si>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</si>
  <si>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</si>
  <si>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</si>
  <si>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</si>
  <si>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</si>
  <si>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</si>
  <si>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</si>
  <si>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</si>
  <si>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</si>
  <si>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</si>
  <si>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</si>
  <si>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</si>
  <si>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</si>
  <si>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 553-09-01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</si>
  <si>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</si>
  <si>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</si>
  <si>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</si>
  <si>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</si>
  <si>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</si>
  <si>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</si>
  <si>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</si>
  <si>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</si>
  <si>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</si>
  <si>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</si>
  <si>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</si>
  <si>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</si>
  <si>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</si>
  <si>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</si>
  <si>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</si>
  <si>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</si>
  <si>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</si>
  <si>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</si>
  <si>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</si>
  <si>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</si>
  <si>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</si>
  <si>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</si>
  <si>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</si>
  <si>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</si>
  <si>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</si>
  <si>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553-12-01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</si>
  <si>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</si>
  <si>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</si>
  <si>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</si>
  <si>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</si>
  <si>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</si>
  <si>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</si>
  <si>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</si>
  <si>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</si>
  <si>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</si>
  <si>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</si>
  <si>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</si>
  <si>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</si>
  <si>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</si>
  <si>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</si>
  <si>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</si>
  <si>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</si>
  <si>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</si>
  <si>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</si>
  <si>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</si>
  <si>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</si>
  <si>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</si>
  <si>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</si>
  <si>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</si>
  <si>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</si>
  <si>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</si>
  <si>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</si>
  <si>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</si>
  <si>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</si>
  <si>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</si>
  <si>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</si>
  <si>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</si>
  <si>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</si>
  <si>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</si>
  <si>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</si>
  <si>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</si>
  <si>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</si>
  <si>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</si>
  <si>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518-12-01</t>
  </si>
  <si>
    <t>ОСР 537 12-01</t>
  </si>
  <si>
    <t>км</t>
  </si>
  <si>
    <t>Реконструкция ВЛ одноцепная</t>
  </si>
  <si>
    <t>ОСР 537 02-01</t>
  </si>
  <si>
    <t>ОСР 537 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</si>
  <si>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</si>
  <si>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</si>
  <si>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</si>
  <si>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</si>
  <si>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</si>
  <si>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</si>
  <si>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</si>
  <si>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</si>
  <si>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</si>
  <si>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</si>
  <si>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</si>
  <si>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</si>
  <si>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Стойка железобетонная высотой 11,0 м СВ110-5</t>
  </si>
  <si>
    <t>шт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</si>
  <si>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</si>
  <si>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</si>
  <si>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</si>
  <si>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</si>
  <si>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</si>
  <si>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</si>
  <si>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</si>
  <si>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</si>
  <si>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</si>
  <si>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</si>
  <si>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</si>
  <si>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</si>
  <si>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</si>
  <si>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</si>
  <si>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</si>
  <si>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ФСБЦ-21.2.01.01-0051</t>
  </si>
  <si>
    <t>ФСБЦ-05.1.02.07-0075</t>
  </si>
  <si>
    <t>Реконструкция ВЛ-10 кВ Ф-4 оп.407/1-407/27 от ПС 110/35/10 кВ пс. Б.Глушица (протяженностью 1,35 км)</t>
  </si>
  <si>
    <t>Реконструкция ВЛ-10 кВ Ф-4 оп.407/1-407/27 от ПС 110/35/10 кВ пс. Б.Глушица (протяженностью 1,35 км)</t>
  </si>
  <si>
    <t>Реконструкция ВЛ-10 кВ Ф-4 оп.407/1-407/27 от ПС 110/35/10 кВ пс. Б.Глушица (протяженностью 1,35 км)</t>
  </si>
  <si>
    <t>Реконструкция ВЛ-10 кВ Ф-4 оп.407/1-407/27 от ПС 110/35/10 кВ пс. Б.Глушица (протяженностью 1,35 км)</t>
  </si>
  <si>
    <t>Реконструкция ВЛ-10 кВ Ф-4 оп.407/1-407/27 от ПС 110/35/10 кВ пс. Б.Глушица (протяженностью 1,35 км)</t>
  </si>
  <si>
    <t>Реконструкция ВЛ-10 кВ Ф-4 оп.407/1-407/27 от ПС 110/35/10 кВ пс. Б.Глушица (протяженностью 1,35 км)</t>
  </si>
  <si>
    <t>Реконструкция ВЛ-10 кВ Ф-4 оп.407/1-407/27 от ПС 110/35/10 кВ пс. Б.Глушица (протяженностью 1,35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</si>
</sst>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150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133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134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135</v>
      </c>
      <c r="C26" s="54"/>
      <c r="D26" s="51"/>
      <c r="E26" s="51"/>
      <c r="F26" s="52"/>
      <c r="G26" s="52" t="s">
        <v>136</v>
      </c>
      <c r="H26" s="52"/>
    </row>
    <row r="27" spans="1:8" ht="16.95" customHeight="1" x14ac:dyDescent="0.3">
      <c r="A27" s="55" t="s">
        <v>6</v>
      </c>
      <c r="B27" s="53" t="s">
        <v>137</v>
      </c>
      <c r="C27" s="56">
        <v>0</v>
      </c>
      <c r="D27" s="57"/>
      <c r="E27" s="57"/>
      <c r="F27" s="58" t="s">
        <v>138</v>
      </c>
      <c r="G27" s="58" t="s">
        <v>139</v>
      </c>
      <c r="H27" s="58" t="s">
        <v>140</v>
      </c>
    </row>
    <row r="28" spans="1:8" ht="16.95" customHeight="1" x14ac:dyDescent="0.3">
      <c r="A28" s="55" t="s">
        <v>7</v>
      </c>
      <c r="B28" s="53" t="s">
        <v>141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142</v>
      </c>
      <c r="C29" s="62">
        <f>ССР!G65*1.2</f>
        <v>1693.8363311574001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1693.8363311574001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143</v>
      </c>
      <c r="C31" s="62">
        <f>C30-ROUND(C30/1.2,5)</f>
        <v>282.30605115740013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144</v>
      </c>
      <c r="C32" s="66">
        <f>C30*H37</f>
        <v>2051.7005454068299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81" t="s">
        <v>145</v>
      </c>
      <c r="B33" s="82"/>
      <c r="C33" s="83"/>
      <c r="D33" s="70"/>
      <c r="E33" s="71"/>
      <c r="F33" s="59">
        <v>2024</v>
      </c>
      <c r="G33" s="60">
        <v>109.11350326220534</v>
      </c>
      <c r="H33" s="65"/>
    </row>
    <row r="34" spans="1:8" ht="15.6" x14ac:dyDescent="0.3">
      <c r="A34" s="50">
        <v>1</v>
      </c>
      <c r="B34" s="53" t="s">
        <v>135</v>
      </c>
      <c r="C34" s="54"/>
      <c r="D34" s="72"/>
      <c r="E34" s="73"/>
      <c r="F34" s="59">
        <v>2025</v>
      </c>
      <c r="G34" s="60">
        <v>107.81631706396419</v>
      </c>
      <c r="H34" s="74">
        <f>(G34+100)/200</f>
        <v>1.039081585319821</v>
      </c>
    </row>
    <row r="35" spans="1:8" ht="15.6" x14ac:dyDescent="0.3">
      <c r="A35" s="55" t="s">
        <v>6</v>
      </c>
      <c r="B35" s="53" t="s">
        <v>137</v>
      </c>
      <c r="C35" s="75">
        <f>ССР!D74+ССР!E74</f>
        <v>15526.753059651475</v>
      </c>
      <c r="D35" s="72"/>
      <c r="E35" s="57"/>
      <c r="F35" s="59">
        <v>2026</v>
      </c>
      <c r="G35" s="60">
        <v>105.26289686896166</v>
      </c>
      <c r="H35" s="74">
        <f>(G35+100)/200*G34/100</f>
        <v>1.1065344785145874</v>
      </c>
    </row>
    <row r="36" spans="1:8" ht="15.6" x14ac:dyDescent="0.3">
      <c r="A36" s="55" t="s">
        <v>7</v>
      </c>
      <c r="B36" s="53" t="s">
        <v>141</v>
      </c>
      <c r="C36" s="75">
        <f>ССР!F74</f>
        <v>0</v>
      </c>
      <c r="D36" s="72"/>
      <c r="E36" s="57"/>
      <c r="F36" s="59">
        <v>2027</v>
      </c>
      <c r="G36" s="60">
        <v>104.42089798933949</v>
      </c>
      <c r="H36" s="74">
        <f>(G36+100)/200*G35/100*G34/100</f>
        <v>1.1599922999352297</v>
      </c>
    </row>
    <row r="37" spans="1:8" ht="15.6" x14ac:dyDescent="0.3">
      <c r="A37" s="55" t="s">
        <v>8</v>
      </c>
      <c r="B37" s="53" t="s">
        <v>142</v>
      </c>
      <c r="C37" s="75">
        <f>(ССР!G70-ССР!G65)*1.2</f>
        <v>831.03130097862959</v>
      </c>
      <c r="D37" s="72"/>
      <c r="E37" s="57"/>
      <c r="F37" s="59">
        <v>2028</v>
      </c>
      <c r="G37" s="60">
        <v>104.42089798933949</v>
      </c>
      <c r="H37" s="74">
        <f>(G37+100)/200*G36/100*G35/100*G34/100</f>
        <v>1.2112743761995592</v>
      </c>
    </row>
    <row r="38" spans="1:8" ht="15.6" x14ac:dyDescent="0.3">
      <c r="A38" s="50">
        <v>2</v>
      </c>
      <c r="B38" s="53" t="s">
        <v>9</v>
      </c>
      <c r="C38" s="75">
        <f>C35+C36+C37</f>
        <v>16357.784360630105</v>
      </c>
      <c r="D38" s="67"/>
      <c r="E38" s="68"/>
      <c r="F38" s="59">
        <v>2029</v>
      </c>
      <c r="G38" s="60">
        <v>104.42089798933949</v>
      </c>
      <c r="H38" s="74">
        <f>(G38+100)/200*G37/100*G36/100*G35/100*G34/100</f>
        <v>1.26482358074235</v>
      </c>
    </row>
    <row r="39" spans="1:8" ht="15.6" x14ac:dyDescent="0.3">
      <c r="A39" s="55" t="s">
        <v>10</v>
      </c>
      <c r="B39" s="53" t="s">
        <v>143</v>
      </c>
      <c r="C39" s="62">
        <f>C38-ROUND(C38/1.2,5)</f>
        <v>2726.2973906301049</v>
      </c>
      <c r="D39" s="72"/>
      <c r="E39" s="57"/>
      <c r="F39" s="51"/>
      <c r="G39" s="51"/>
      <c r="H39" s="51"/>
    </row>
    <row r="40" spans="1:8" ht="15.6" x14ac:dyDescent="0.3">
      <c r="A40" s="50">
        <v>3</v>
      </c>
      <c r="B40" s="53" t="s">
        <v>144</v>
      </c>
      <c r="C40" s="76">
        <f>C38*H38</f>
        <v>20689.711388023381</v>
      </c>
      <c r="D40" s="67"/>
      <c r="E40" s="68"/>
      <c r="F40" s="51"/>
      <c r="G40" s="51"/>
      <c r="H40" s="51"/>
    </row>
    <row r="41" spans="1:8" ht="15.6" x14ac:dyDescent="0.3">
      <c r="A41" s="50"/>
      <c r="B41" s="53"/>
      <c r="C41" s="75"/>
      <c r="D41" s="77"/>
      <c r="E41" s="57"/>
      <c r="F41" s="51"/>
      <c r="G41" s="51"/>
      <c r="H41" s="51"/>
    </row>
    <row r="42" spans="1:8" ht="15.6" x14ac:dyDescent="0.3">
      <c r="A42" s="50"/>
      <c r="B42" s="53" t="s">
        <v>146</v>
      </c>
      <c r="C42" s="102">
        <f>C40+C32</f>
        <v>22741.411933430212</v>
      </c>
      <c r="D42" s="67"/>
      <c r="E42" s="68"/>
      <c r="F42" s="51"/>
      <c r="G42" s="51"/>
      <c r="H42" s="78"/>
    </row>
    <row r="43" spans="1:8" ht="15.6" x14ac:dyDescent="0.3">
      <c r="A43" s="52"/>
      <c r="B43" s="52"/>
      <c r="C43" s="52"/>
      <c r="D43" s="51"/>
      <c r="E43" s="73"/>
      <c r="F43" s="51"/>
      <c r="G43" s="51"/>
      <c r="H43" s="51"/>
    </row>
    <row r="44" spans="1:8" ht="15.6" x14ac:dyDescent="0.3">
      <c r="A44" s="79" t="s">
        <v>147</v>
      </c>
      <c r="B44" s="52"/>
      <c r="C44" s="52"/>
      <c r="D44" s="80"/>
      <c r="E44" s="51"/>
      <c r="F44" s="51"/>
      <c r="G44" s="51"/>
      <c r="H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151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1228.5</v>
      </c>
      <c r="E25" s="20">
        <v>0</v>
      </c>
      <c r="F25" s="20">
        <v>0</v>
      </c>
      <c r="G25" s="20">
        <v>0</v>
      </c>
      <c r="H25" s="20">
        <v>1228.5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10538.264943365</v>
      </c>
      <c r="E26" s="20">
        <v>183.19549309826999</v>
      </c>
      <c r="F26" s="20">
        <v>0</v>
      </c>
      <c r="G26" s="20">
        <v>0</v>
      </c>
      <c r="H26" s="20">
        <v>10721.460436462999</v>
      </c>
    </row>
    <row r="27" spans="1:8" ht="16.95" customHeight="1" x14ac:dyDescent="0.3">
      <c r="A27" s="6"/>
      <c r="B27" s="9"/>
      <c r="C27" s="9" t="s">
        <v>28</v>
      </c>
      <c r="D27" s="20">
        <v>11766.764943365</v>
      </c>
      <c r="E27" s="20">
        <v>183.19549309826999</v>
      </c>
      <c r="F27" s="20">
        <v>0</v>
      </c>
      <c r="G27" s="20">
        <v>0</v>
      </c>
      <c r="H27" s="20">
        <v>11949.960436462999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11766.764943365</v>
      </c>
      <c r="E43" s="20">
        <v>183.19549309826999</v>
      </c>
      <c r="F43" s="20">
        <v>0</v>
      </c>
      <c r="G43" s="20">
        <v>0</v>
      </c>
      <c r="H43" s="20">
        <v>11949.960436462999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24.57</v>
      </c>
      <c r="E45" s="20">
        <v>0</v>
      </c>
      <c r="F45" s="20">
        <v>0</v>
      </c>
      <c r="G45" s="20">
        <v>0</v>
      </c>
      <c r="H45" s="20">
        <v>24.57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263.45662358413</v>
      </c>
      <c r="E46" s="20">
        <v>4.5798873274567997</v>
      </c>
      <c r="F46" s="20">
        <v>0</v>
      </c>
      <c r="G46" s="20">
        <v>0</v>
      </c>
      <c r="H46" s="20">
        <v>268.03651091159003</v>
      </c>
    </row>
    <row r="47" spans="1:8" ht="16.95" customHeight="1" x14ac:dyDescent="0.3">
      <c r="A47" s="6"/>
      <c r="B47" s="9"/>
      <c r="C47" s="9" t="s">
        <v>44</v>
      </c>
      <c r="D47" s="20">
        <v>288.02662358412999</v>
      </c>
      <c r="E47" s="20">
        <v>4.5798873274567997</v>
      </c>
      <c r="F47" s="20">
        <v>0</v>
      </c>
      <c r="G47" s="20">
        <v>0</v>
      </c>
      <c r="H47" s="20">
        <v>292.60651091159002</v>
      </c>
    </row>
    <row r="48" spans="1:8" ht="16.95" customHeight="1" x14ac:dyDescent="0.3">
      <c r="A48" s="6"/>
      <c r="B48" s="9"/>
      <c r="C48" s="9" t="s">
        <v>45</v>
      </c>
      <c r="D48" s="20">
        <v>12054.791566948999</v>
      </c>
      <c r="E48" s="20">
        <v>187.77538042572999</v>
      </c>
      <c r="F48" s="20">
        <v>0</v>
      </c>
      <c r="G48" s="20">
        <v>0</v>
      </c>
      <c r="H48" s="20">
        <v>12242.566947375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32.705126999999997</v>
      </c>
      <c r="E50" s="20">
        <v>0</v>
      </c>
      <c r="F50" s="20">
        <v>0</v>
      </c>
      <c r="G50" s="20">
        <v>0</v>
      </c>
      <c r="H50" s="20">
        <v>32.705126999999997</v>
      </c>
    </row>
    <row r="51" spans="1:8" ht="31.2" x14ac:dyDescent="0.3">
      <c r="A51" s="6">
        <v>6</v>
      </c>
      <c r="B51" s="6" t="s">
        <v>49</v>
      </c>
      <c r="C51" s="7" t="s">
        <v>27</v>
      </c>
      <c r="D51" s="20">
        <v>0</v>
      </c>
      <c r="E51" s="20">
        <v>0</v>
      </c>
      <c r="F51" s="20">
        <v>0</v>
      </c>
      <c r="G51" s="20">
        <v>251.78070075475</v>
      </c>
      <c r="H51" s="20">
        <v>251.78070075475</v>
      </c>
    </row>
    <row r="52" spans="1:8" ht="31.2" x14ac:dyDescent="0.3">
      <c r="A52" s="6">
        <v>7</v>
      </c>
      <c r="B52" s="6" t="s">
        <v>47</v>
      </c>
      <c r="C52" s="7" t="s">
        <v>50</v>
      </c>
      <c r="D52" s="20">
        <v>281.92493289738002</v>
      </c>
      <c r="E52" s="20">
        <v>4.9009374291113996</v>
      </c>
      <c r="F52" s="20">
        <v>0</v>
      </c>
      <c r="G52" s="20">
        <v>0</v>
      </c>
      <c r="H52" s="20">
        <v>286.82587032650002</v>
      </c>
    </row>
    <row r="53" spans="1:8" x14ac:dyDescent="0.3">
      <c r="A53" s="6">
        <v>8</v>
      </c>
      <c r="B53" s="6" t="s">
        <v>51</v>
      </c>
      <c r="C53" s="7" t="s">
        <v>52</v>
      </c>
      <c r="D53" s="20">
        <v>0</v>
      </c>
      <c r="E53" s="20">
        <v>0</v>
      </c>
      <c r="F53" s="20">
        <v>0</v>
      </c>
      <c r="G53" s="20">
        <v>238.47208375803999</v>
      </c>
      <c r="H53" s="20">
        <v>238.47208375803999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83.026103622145996</v>
      </c>
      <c r="H54" s="20">
        <v>83.026103622145996</v>
      </c>
    </row>
    <row r="55" spans="1:8" x14ac:dyDescent="0.3">
      <c r="A55" s="6">
        <v>10</v>
      </c>
      <c r="B55" s="6"/>
      <c r="C55" s="7" t="s">
        <v>54</v>
      </c>
      <c r="D55" s="20">
        <v>0</v>
      </c>
      <c r="E55" s="20">
        <v>0</v>
      </c>
      <c r="F55" s="20">
        <v>0</v>
      </c>
      <c r="G55" s="20">
        <v>57.964001059177001</v>
      </c>
      <c r="H55" s="20">
        <v>57.964001059177001</v>
      </c>
    </row>
    <row r="56" spans="1:8" ht="16.95" customHeight="1" x14ac:dyDescent="0.3">
      <c r="A56" s="6"/>
      <c r="B56" s="9"/>
      <c r="C56" s="9" t="s">
        <v>55</v>
      </c>
      <c r="D56" s="20">
        <v>314.63005989738002</v>
      </c>
      <c r="E56" s="20">
        <v>4.9009374291113996</v>
      </c>
      <c r="F56" s="20">
        <v>0</v>
      </c>
      <c r="G56" s="20">
        <v>631.24288919411003</v>
      </c>
      <c r="H56" s="20">
        <v>950.77388652060995</v>
      </c>
    </row>
    <row r="57" spans="1:8" ht="16.95" customHeight="1" x14ac:dyDescent="0.3">
      <c r="A57" s="6"/>
      <c r="B57" s="9"/>
      <c r="C57" s="9" t="s">
        <v>56</v>
      </c>
      <c r="D57" s="20">
        <v>12369.421626847001</v>
      </c>
      <c r="E57" s="20">
        <v>192.67631785483999</v>
      </c>
      <c r="F57" s="20">
        <v>0</v>
      </c>
      <c r="G57" s="20">
        <v>631.24288919411003</v>
      </c>
      <c r="H57" s="20">
        <v>13193.340833896</v>
      </c>
    </row>
    <row r="58" spans="1:8" ht="16.95" customHeight="1" x14ac:dyDescent="0.3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v>12369.421626847001</v>
      </c>
      <c r="E61" s="20">
        <v>192.67631785483999</v>
      </c>
      <c r="F61" s="20">
        <v>0</v>
      </c>
      <c r="G61" s="20">
        <v>631.24288919411003</v>
      </c>
      <c r="H61" s="20">
        <v>13193.340833896</v>
      </c>
    </row>
    <row r="62" spans="1:8" ht="153" customHeight="1" x14ac:dyDescent="0.3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408.03126920750998</v>
      </c>
      <c r="H63" s="20">
        <v>408.03126920750998</v>
      </c>
    </row>
    <row r="64" spans="1:8" x14ac:dyDescent="0.3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1003.4990067569</v>
      </c>
      <c r="H64" s="20">
        <v>1003.4990067569</v>
      </c>
    </row>
    <row r="65" spans="1:8" ht="16.95" customHeight="1" x14ac:dyDescent="0.3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1411.5302759645001</v>
      </c>
      <c r="H65" s="20">
        <v>1411.5302759645001</v>
      </c>
    </row>
    <row r="66" spans="1:8" ht="16.95" customHeight="1" x14ac:dyDescent="0.3">
      <c r="A66" s="6"/>
      <c r="B66" s="9"/>
      <c r="C66" s="9" t="s">
        <v>73</v>
      </c>
      <c r="D66" s="20">
        <v>12369.421626847001</v>
      </c>
      <c r="E66" s="20">
        <v>192.67631785483999</v>
      </c>
      <c r="F66" s="20">
        <v>0</v>
      </c>
      <c r="G66" s="20">
        <v>2042.7731651586</v>
      </c>
      <c r="H66" s="20">
        <v>14604.87110986</v>
      </c>
    </row>
    <row r="67" spans="1:8" ht="16.95" customHeight="1" x14ac:dyDescent="0.3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71</v>
      </c>
      <c r="C68" s="7" t="s">
        <v>70</v>
      </c>
      <c r="D68" s="20">
        <f>D66 * 3%</f>
        <v>371.08264880541003</v>
      </c>
      <c r="E68" s="20">
        <f>E66 * 3%</f>
        <v>5.7802895356452</v>
      </c>
      <c r="F68" s="20">
        <f>F66 * 3%</f>
        <v>0</v>
      </c>
      <c r="G68" s="20">
        <f>G66 * 3%</f>
        <v>61.283194954757995</v>
      </c>
      <c r="H68" s="20">
        <f>SUM(D68:G68)</f>
        <v>438.14613329581323</v>
      </c>
    </row>
    <row r="69" spans="1:8" ht="16.95" customHeight="1" x14ac:dyDescent="0.3">
      <c r="A69" s="6"/>
      <c r="B69" s="9"/>
      <c r="C69" s="9" t="s">
        <v>69</v>
      </c>
      <c r="D69" s="20">
        <f>D68</f>
        <v>371.08264880541003</v>
      </c>
      <c r="E69" s="20">
        <f>E68</f>
        <v>5.7802895356452</v>
      </c>
      <c r="F69" s="20">
        <f>F68</f>
        <v>0</v>
      </c>
      <c r="G69" s="20">
        <f>G68</f>
        <v>61.283194954757995</v>
      </c>
      <c r="H69" s="20">
        <f>SUM(D69:G69)</f>
        <v>438.14613329581323</v>
      </c>
    </row>
    <row r="70" spans="1:8" ht="16.95" customHeight="1" x14ac:dyDescent="0.3">
      <c r="A70" s="6"/>
      <c r="B70" s="9"/>
      <c r="C70" s="9" t="s">
        <v>68</v>
      </c>
      <c r="D70" s="20">
        <f>D69 + D66</f>
        <v>12740.504275652411</v>
      </c>
      <c r="E70" s="20">
        <f>E69 + E66</f>
        <v>198.4566073904852</v>
      </c>
      <c r="F70" s="20">
        <f>F69 + F66</f>
        <v>0</v>
      </c>
      <c r="G70" s="20">
        <f>G69 + G66</f>
        <v>2104.0563601133581</v>
      </c>
      <c r="H70" s="20">
        <f>SUM(D70:G70)</f>
        <v>15043.017243156253</v>
      </c>
    </row>
    <row r="71" spans="1:8" ht="16.95" customHeight="1" x14ac:dyDescent="0.3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66</v>
      </c>
      <c r="C72" s="7" t="s">
        <v>65</v>
      </c>
      <c r="D72" s="20">
        <f>D70 * 20%</f>
        <v>2548.1008551304822</v>
      </c>
      <c r="E72" s="20">
        <f>E70 * 20%</f>
        <v>39.691321478097045</v>
      </c>
      <c r="F72" s="20">
        <f>F70 * 20%</f>
        <v>0</v>
      </c>
      <c r="G72" s="20">
        <f>G70 * 20%</f>
        <v>420.81127202267163</v>
      </c>
      <c r="H72" s="20">
        <f>SUM(D72:G72)</f>
        <v>3008.603448631251</v>
      </c>
    </row>
    <row r="73" spans="1:8" ht="16.95" customHeight="1" x14ac:dyDescent="0.3">
      <c r="A73" s="6"/>
      <c r="B73" s="9"/>
      <c r="C73" s="9" t="s">
        <v>64</v>
      </c>
      <c r="D73" s="20">
        <f>D72</f>
        <v>2548.1008551304822</v>
      </c>
      <c r="E73" s="20">
        <f>E72</f>
        <v>39.691321478097045</v>
      </c>
      <c r="F73" s="20">
        <f>F72</f>
        <v>0</v>
      </c>
      <c r="G73" s="20">
        <f>G72</f>
        <v>420.81127202267163</v>
      </c>
      <c r="H73" s="20">
        <f>SUM(D73:G73)</f>
        <v>3008.603448631251</v>
      </c>
    </row>
    <row r="74" spans="1:8" ht="16.95" customHeight="1" x14ac:dyDescent="0.3">
      <c r="A74" s="6"/>
      <c r="B74" s="9"/>
      <c r="C74" s="9" t="s">
        <v>63</v>
      </c>
      <c r="D74" s="20">
        <f>D73 + D70</f>
        <v>15288.605130782893</v>
      </c>
      <c r="E74" s="20">
        <f>E73 + E70</f>
        <v>238.14792886858226</v>
      </c>
      <c r="F74" s="20">
        <f>F73 + F70</f>
        <v>0</v>
      </c>
      <c r="G74" s="20">
        <f>G73 + G70</f>
        <v>2524.8676321360299</v>
      </c>
      <c r="H74" s="20">
        <f>SUM(D74:G74)</f>
        <v>18051.620691787506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1228.5</v>
      </c>
      <c r="E13" s="19">
        <v>0</v>
      </c>
      <c r="F13" s="19">
        <v>0</v>
      </c>
      <c r="G13" s="19">
        <v>0</v>
      </c>
      <c r="H13" s="19">
        <v>1228.5</v>
      </c>
      <c r="J13" s="5"/>
    </row>
    <row r="14" spans="1:14" ht="16.95" customHeight="1" x14ac:dyDescent="0.3">
      <c r="A14" s="6"/>
      <c r="B14" s="9"/>
      <c r="C14" s="9" t="s">
        <v>85</v>
      </c>
      <c r="D14" s="19">
        <v>1228.5</v>
      </c>
      <c r="E14" s="19">
        <v>0</v>
      </c>
      <c r="F14" s="19">
        <v>0</v>
      </c>
      <c r="G14" s="19">
        <v>0</v>
      </c>
      <c r="H14" s="19">
        <v>1228.5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87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87</v>
      </c>
      <c r="D13" s="19">
        <v>0</v>
      </c>
      <c r="E13" s="19">
        <v>0</v>
      </c>
      <c r="F13" s="19">
        <v>0</v>
      </c>
      <c r="G13" s="19">
        <v>408.13043478261</v>
      </c>
      <c r="H13" s="19">
        <v>408.13043478261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408.13043478261</v>
      </c>
      <c r="H14" s="19">
        <v>408.13043478261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604.26764969112003</v>
      </c>
      <c r="E13" s="19">
        <v>393.68633049253998</v>
      </c>
      <c r="F13" s="19">
        <v>0</v>
      </c>
      <c r="G13" s="19">
        <v>0</v>
      </c>
      <c r="H13" s="19">
        <v>997.95398018364995</v>
      </c>
      <c r="J13" s="5"/>
    </row>
    <row r="14" spans="1:14" ht="16.95" customHeight="1" x14ac:dyDescent="0.3">
      <c r="A14" s="6"/>
      <c r="B14" s="9"/>
      <c r="C14" s="9" t="s">
        <v>85</v>
      </c>
      <c r="D14" s="19">
        <v>604.26764969112003</v>
      </c>
      <c r="E14" s="19">
        <v>393.68633049253998</v>
      </c>
      <c r="F14" s="19">
        <v>0</v>
      </c>
      <c r="G14" s="19">
        <v>0</v>
      </c>
      <c r="H14" s="19">
        <v>997.95398018364995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0</v>
      </c>
      <c r="E13" s="19">
        <v>0</v>
      </c>
      <c r="F13" s="19">
        <v>0</v>
      </c>
      <c r="G13" s="19">
        <v>240.77208123205</v>
      </c>
      <c r="H13" s="19">
        <v>240.77208123205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240.77208123205</v>
      </c>
      <c r="H14" s="19">
        <v>240.77208123205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87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87</v>
      </c>
      <c r="D13" s="19">
        <v>0</v>
      </c>
      <c r="E13" s="19">
        <v>0</v>
      </c>
      <c r="F13" s="19">
        <v>0</v>
      </c>
      <c r="G13" s="19">
        <v>1003.4990067569</v>
      </c>
      <c r="H13" s="19">
        <v>1003.4990067569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1003.4990067569</v>
      </c>
      <c r="H14" s="19">
        <v>1003.4990067569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87" workbookViewId="0">
      <selection activeCell="H3" sqref="H3:H5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97</v>
      </c>
      <c r="B1" s="37" t="s">
        <v>98</v>
      </c>
      <c r="C1" s="37" t="s">
        <v>99</v>
      </c>
      <c r="D1" s="37" t="s">
        <v>100</v>
      </c>
      <c r="E1" s="37" t="s">
        <v>101</v>
      </c>
      <c r="F1" s="37" t="s">
        <v>102</v>
      </c>
      <c r="G1" s="37" t="s">
        <v>103</v>
      </c>
      <c r="H1" s="37" t="s">
        <v>104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2" t="s">
        <v>81</v>
      </c>
      <c r="B3" s="93"/>
      <c r="C3" s="45"/>
      <c r="D3" s="43">
        <v>1228.5</v>
      </c>
      <c r="E3" s="41"/>
      <c r="F3" s="41"/>
      <c r="G3" s="41"/>
      <c r="H3" s="48"/>
    </row>
    <row r="4" spans="1:8" x14ac:dyDescent="0.3">
      <c r="A4" s="94" t="s">
        <v>105</v>
      </c>
      <c r="B4" s="42" t="s">
        <v>106</v>
      </c>
      <c r="C4" s="45"/>
      <c r="D4" s="43">
        <v>1228.5</v>
      </c>
      <c r="E4" s="41"/>
      <c r="F4" s="41"/>
      <c r="G4" s="41"/>
      <c r="H4" s="48"/>
    </row>
    <row r="5" spans="1:8" x14ac:dyDescent="0.3">
      <c r="A5" s="94"/>
      <c r="B5" s="42" t="s">
        <v>107</v>
      </c>
      <c r="C5" s="37"/>
      <c r="D5" s="43">
        <v>0</v>
      </c>
      <c r="E5" s="41"/>
      <c r="F5" s="41"/>
      <c r="G5" s="41"/>
      <c r="H5" s="47"/>
    </row>
    <row r="6" spans="1:8" x14ac:dyDescent="0.3">
      <c r="A6" s="95"/>
      <c r="B6" s="42" t="s">
        <v>108</v>
      </c>
      <c r="C6" s="37"/>
      <c r="D6" s="43">
        <v>0</v>
      </c>
      <c r="E6" s="41"/>
      <c r="F6" s="41"/>
      <c r="G6" s="41"/>
      <c r="H6" s="47"/>
    </row>
    <row r="7" spans="1:8" x14ac:dyDescent="0.3">
      <c r="A7" s="95"/>
      <c r="B7" s="42" t="s">
        <v>109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84</v>
      </c>
      <c r="B8" s="97"/>
      <c r="C8" s="94" t="s">
        <v>112</v>
      </c>
      <c r="D8" s="44">
        <v>1228.5</v>
      </c>
      <c r="E8" s="41">
        <v>3.15E-2</v>
      </c>
      <c r="F8" s="41" t="s">
        <v>110</v>
      </c>
      <c r="G8" s="44">
        <v>39000</v>
      </c>
      <c r="H8" s="47"/>
    </row>
    <row r="9" spans="1:8" x14ac:dyDescent="0.3">
      <c r="A9" s="98">
        <v>1</v>
      </c>
      <c r="B9" s="42" t="s">
        <v>106</v>
      </c>
      <c r="C9" s="94"/>
      <c r="D9" s="44">
        <v>1228.5</v>
      </c>
      <c r="E9" s="41"/>
      <c r="F9" s="41"/>
      <c r="G9" s="41"/>
      <c r="H9" s="95" t="s">
        <v>111</v>
      </c>
    </row>
    <row r="10" spans="1:8" x14ac:dyDescent="0.3">
      <c r="A10" s="94"/>
      <c r="B10" s="42" t="s">
        <v>107</v>
      </c>
      <c r="C10" s="94"/>
      <c r="D10" s="44">
        <v>0</v>
      </c>
      <c r="E10" s="41"/>
      <c r="F10" s="41"/>
      <c r="G10" s="41"/>
      <c r="H10" s="95"/>
    </row>
    <row r="11" spans="1:8" x14ac:dyDescent="0.3">
      <c r="A11" s="94"/>
      <c r="B11" s="42" t="s">
        <v>108</v>
      </c>
      <c r="C11" s="94"/>
      <c r="D11" s="44">
        <v>0</v>
      </c>
      <c r="E11" s="41"/>
      <c r="F11" s="41"/>
      <c r="G11" s="41"/>
      <c r="H11" s="95"/>
    </row>
    <row r="12" spans="1:8" x14ac:dyDescent="0.3">
      <c r="A12" s="94"/>
      <c r="B12" s="42" t="s">
        <v>109</v>
      </c>
      <c r="C12" s="94"/>
      <c r="D12" s="44">
        <v>0</v>
      </c>
      <c r="E12" s="41"/>
      <c r="F12" s="41"/>
      <c r="G12" s="41"/>
      <c r="H12" s="95"/>
    </row>
    <row r="13" spans="1:8" ht="24.6" x14ac:dyDescent="0.3">
      <c r="A13" s="99" t="s">
        <v>87</v>
      </c>
      <c r="B13" s="93"/>
      <c r="C13" s="37"/>
      <c r="D13" s="43">
        <v>1411.6294415396001</v>
      </c>
      <c r="E13" s="41"/>
      <c r="F13" s="41"/>
      <c r="G13" s="41"/>
      <c r="H13" s="47"/>
    </row>
    <row r="14" spans="1:8" x14ac:dyDescent="0.3">
      <c r="A14" s="94" t="s">
        <v>113</v>
      </c>
      <c r="B14" s="42" t="s">
        <v>106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107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108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109</v>
      </c>
      <c r="C17" s="37"/>
      <c r="D17" s="43">
        <v>408.13043478261</v>
      </c>
      <c r="E17" s="41"/>
      <c r="F17" s="41"/>
      <c r="G17" s="41"/>
      <c r="H17" s="47"/>
    </row>
    <row r="18" spans="1:8" x14ac:dyDescent="0.3">
      <c r="A18" s="96" t="s">
        <v>87</v>
      </c>
      <c r="B18" s="97"/>
      <c r="C18" s="94" t="s">
        <v>112</v>
      </c>
      <c r="D18" s="44">
        <v>408.13043478261</v>
      </c>
      <c r="E18" s="41">
        <v>3.15E-2</v>
      </c>
      <c r="F18" s="41" t="s">
        <v>110</v>
      </c>
      <c r="G18" s="44">
        <v>12956.521739129999</v>
      </c>
      <c r="H18" s="47"/>
    </row>
    <row r="19" spans="1:8" x14ac:dyDescent="0.3">
      <c r="A19" s="98">
        <v>1</v>
      </c>
      <c r="B19" s="42" t="s">
        <v>106</v>
      </c>
      <c r="C19" s="94"/>
      <c r="D19" s="44">
        <v>0</v>
      </c>
      <c r="E19" s="41"/>
      <c r="F19" s="41"/>
      <c r="G19" s="41"/>
      <c r="H19" s="95" t="s">
        <v>111</v>
      </c>
    </row>
    <row r="20" spans="1:8" x14ac:dyDescent="0.3">
      <c r="A20" s="94"/>
      <c r="B20" s="42" t="s">
        <v>107</v>
      </c>
      <c r="C20" s="94"/>
      <c r="D20" s="44">
        <v>0</v>
      </c>
      <c r="E20" s="41"/>
      <c r="F20" s="41"/>
      <c r="G20" s="41"/>
      <c r="H20" s="95"/>
    </row>
    <row r="21" spans="1:8" x14ac:dyDescent="0.3">
      <c r="A21" s="94"/>
      <c r="B21" s="42" t="s">
        <v>108</v>
      </c>
      <c r="C21" s="94"/>
      <c r="D21" s="44">
        <v>0</v>
      </c>
      <c r="E21" s="41"/>
      <c r="F21" s="41"/>
      <c r="G21" s="41"/>
      <c r="H21" s="95"/>
    </row>
    <row r="22" spans="1:8" x14ac:dyDescent="0.3">
      <c r="A22" s="94"/>
      <c r="B22" s="42" t="s">
        <v>109</v>
      </c>
      <c r="C22" s="94"/>
      <c r="D22" s="44">
        <v>408.13043478261</v>
      </c>
      <c r="E22" s="41"/>
      <c r="F22" s="41"/>
      <c r="G22" s="41"/>
      <c r="H22" s="95"/>
    </row>
    <row r="23" spans="1:8" x14ac:dyDescent="0.3">
      <c r="A23" s="94" t="s">
        <v>114</v>
      </c>
      <c r="B23" s="42" t="s">
        <v>106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4"/>
      <c r="B24" s="42" t="s">
        <v>107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108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109</v>
      </c>
      <c r="C26" s="37"/>
      <c r="D26" s="43">
        <v>1411.6294415396001</v>
      </c>
      <c r="E26" s="41"/>
      <c r="F26" s="41"/>
      <c r="G26" s="41"/>
      <c r="H26" s="47"/>
    </row>
    <row r="27" spans="1:8" x14ac:dyDescent="0.3">
      <c r="A27" s="96" t="s">
        <v>87</v>
      </c>
      <c r="B27" s="97"/>
      <c r="C27" s="94" t="s">
        <v>116</v>
      </c>
      <c r="D27" s="44">
        <v>1003.4990067569</v>
      </c>
      <c r="E27" s="41">
        <v>1.35</v>
      </c>
      <c r="F27" s="41" t="s">
        <v>115</v>
      </c>
      <c r="G27" s="44">
        <v>743.33259759774</v>
      </c>
      <c r="H27" s="47"/>
    </row>
    <row r="28" spans="1:8" x14ac:dyDescent="0.3">
      <c r="A28" s="98">
        <v>1</v>
      </c>
      <c r="B28" s="42" t="s">
        <v>106</v>
      </c>
      <c r="C28" s="94"/>
      <c r="D28" s="44">
        <v>0</v>
      </c>
      <c r="E28" s="41"/>
      <c r="F28" s="41"/>
      <c r="G28" s="41"/>
      <c r="H28" s="95" t="s">
        <v>27</v>
      </c>
    </row>
    <row r="29" spans="1:8" x14ac:dyDescent="0.3">
      <c r="A29" s="94"/>
      <c r="B29" s="42" t="s">
        <v>107</v>
      </c>
      <c r="C29" s="94"/>
      <c r="D29" s="44">
        <v>0</v>
      </c>
      <c r="E29" s="41"/>
      <c r="F29" s="41"/>
      <c r="G29" s="41"/>
      <c r="H29" s="95"/>
    </row>
    <row r="30" spans="1:8" x14ac:dyDescent="0.3">
      <c r="A30" s="94"/>
      <c r="B30" s="42" t="s">
        <v>108</v>
      </c>
      <c r="C30" s="94"/>
      <c r="D30" s="44">
        <v>0</v>
      </c>
      <c r="E30" s="41"/>
      <c r="F30" s="41"/>
      <c r="G30" s="41"/>
      <c r="H30" s="95"/>
    </row>
    <row r="31" spans="1:8" x14ac:dyDescent="0.3">
      <c r="A31" s="94"/>
      <c r="B31" s="42" t="s">
        <v>109</v>
      </c>
      <c r="C31" s="94"/>
      <c r="D31" s="44">
        <v>1003.4990067569</v>
      </c>
      <c r="E31" s="41"/>
      <c r="F31" s="41"/>
      <c r="G31" s="41"/>
      <c r="H31" s="95"/>
    </row>
    <row r="32" spans="1:8" ht="24.6" x14ac:dyDescent="0.3">
      <c r="A32" s="99" t="s">
        <v>27</v>
      </c>
      <c r="B32" s="93"/>
      <c r="C32" s="37"/>
      <c r="D32" s="43">
        <v>997.95398018364995</v>
      </c>
      <c r="E32" s="41"/>
      <c r="F32" s="41"/>
      <c r="G32" s="41"/>
      <c r="H32" s="47"/>
    </row>
    <row r="33" spans="1:8" x14ac:dyDescent="0.3">
      <c r="A33" s="94" t="s">
        <v>117</v>
      </c>
      <c r="B33" s="42" t="s">
        <v>106</v>
      </c>
      <c r="C33" s="37"/>
      <c r="D33" s="43">
        <v>604.26764969112003</v>
      </c>
      <c r="E33" s="41"/>
      <c r="F33" s="41"/>
      <c r="G33" s="41"/>
      <c r="H33" s="47"/>
    </row>
    <row r="34" spans="1:8" x14ac:dyDescent="0.3">
      <c r="A34" s="94"/>
      <c r="B34" s="42" t="s">
        <v>107</v>
      </c>
      <c r="C34" s="37"/>
      <c r="D34" s="43">
        <v>393.68633049253998</v>
      </c>
      <c r="E34" s="41"/>
      <c r="F34" s="41"/>
      <c r="G34" s="41"/>
      <c r="H34" s="47"/>
    </row>
    <row r="35" spans="1:8" x14ac:dyDescent="0.3">
      <c r="A35" s="94"/>
      <c r="B35" s="42" t="s">
        <v>108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4"/>
      <c r="B36" s="42" t="s">
        <v>109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 t="s">
        <v>91</v>
      </c>
      <c r="B37" s="97"/>
      <c r="C37" s="94" t="s">
        <v>116</v>
      </c>
      <c r="D37" s="44">
        <v>997.95398018364995</v>
      </c>
      <c r="E37" s="41">
        <v>1.35</v>
      </c>
      <c r="F37" s="41" t="s">
        <v>115</v>
      </c>
      <c r="G37" s="44">
        <v>739.22517050641</v>
      </c>
      <c r="H37" s="47"/>
    </row>
    <row r="38" spans="1:8" x14ac:dyDescent="0.3">
      <c r="A38" s="98">
        <v>1</v>
      </c>
      <c r="B38" s="42" t="s">
        <v>106</v>
      </c>
      <c r="C38" s="94"/>
      <c r="D38" s="44">
        <v>604.26764969112003</v>
      </c>
      <c r="E38" s="41"/>
      <c r="F38" s="41"/>
      <c r="G38" s="41"/>
      <c r="H38" s="95" t="s">
        <v>27</v>
      </c>
    </row>
    <row r="39" spans="1:8" x14ac:dyDescent="0.3">
      <c r="A39" s="94"/>
      <c r="B39" s="42" t="s">
        <v>107</v>
      </c>
      <c r="C39" s="94"/>
      <c r="D39" s="44">
        <v>393.68633049253998</v>
      </c>
      <c r="E39" s="41"/>
      <c r="F39" s="41"/>
      <c r="G39" s="41"/>
      <c r="H39" s="95"/>
    </row>
    <row r="40" spans="1:8" x14ac:dyDescent="0.3">
      <c r="A40" s="94"/>
      <c r="B40" s="42" t="s">
        <v>108</v>
      </c>
      <c r="C40" s="94"/>
      <c r="D40" s="44">
        <v>0</v>
      </c>
      <c r="E40" s="41"/>
      <c r="F40" s="41"/>
      <c r="G40" s="41"/>
      <c r="H40" s="95"/>
    </row>
    <row r="41" spans="1:8" x14ac:dyDescent="0.3">
      <c r="A41" s="94"/>
      <c r="B41" s="42" t="s">
        <v>109</v>
      </c>
      <c r="C41" s="94"/>
      <c r="D41" s="44">
        <v>0</v>
      </c>
      <c r="E41" s="41"/>
      <c r="F41" s="41"/>
      <c r="G41" s="41"/>
      <c r="H41" s="95"/>
    </row>
    <row r="42" spans="1:8" ht="24.6" x14ac:dyDescent="0.3">
      <c r="A42" s="99" t="s">
        <v>93</v>
      </c>
      <c r="B42" s="93"/>
      <c r="C42" s="37"/>
      <c r="D42" s="43">
        <v>240.77208123205</v>
      </c>
      <c r="E42" s="41"/>
      <c r="F42" s="41"/>
      <c r="G42" s="41"/>
      <c r="H42" s="47"/>
    </row>
    <row r="43" spans="1:8" x14ac:dyDescent="0.3">
      <c r="A43" s="94" t="s">
        <v>118</v>
      </c>
      <c r="B43" s="42" t="s">
        <v>106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4"/>
      <c r="B44" s="42" t="s">
        <v>107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4"/>
      <c r="B45" s="42" t="s">
        <v>108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4"/>
      <c r="B46" s="42" t="s">
        <v>109</v>
      </c>
      <c r="C46" s="37"/>
      <c r="D46" s="43">
        <v>240.77208123205</v>
      </c>
      <c r="E46" s="41"/>
      <c r="F46" s="41"/>
      <c r="G46" s="41"/>
      <c r="H46" s="47"/>
    </row>
    <row r="47" spans="1:8" x14ac:dyDescent="0.3">
      <c r="A47" s="96" t="s">
        <v>95</v>
      </c>
      <c r="B47" s="97"/>
      <c r="C47" s="94" t="s">
        <v>116</v>
      </c>
      <c r="D47" s="44">
        <v>240.77208123205</v>
      </c>
      <c r="E47" s="41">
        <v>1.35</v>
      </c>
      <c r="F47" s="41" t="s">
        <v>115</v>
      </c>
      <c r="G47" s="44">
        <v>178.34968980151999</v>
      </c>
      <c r="H47" s="47"/>
    </row>
    <row r="48" spans="1:8" x14ac:dyDescent="0.3">
      <c r="A48" s="98">
        <v>1</v>
      </c>
      <c r="B48" s="42" t="s">
        <v>106</v>
      </c>
      <c r="C48" s="94"/>
      <c r="D48" s="44">
        <v>0</v>
      </c>
      <c r="E48" s="41"/>
      <c r="F48" s="41"/>
      <c r="G48" s="41"/>
      <c r="H48" s="95" t="s">
        <v>27</v>
      </c>
    </row>
    <row r="49" spans="1:8" x14ac:dyDescent="0.3">
      <c r="A49" s="94"/>
      <c r="B49" s="42" t="s">
        <v>107</v>
      </c>
      <c r="C49" s="94"/>
      <c r="D49" s="44">
        <v>0</v>
      </c>
      <c r="E49" s="41"/>
      <c r="F49" s="41"/>
      <c r="G49" s="41"/>
      <c r="H49" s="95"/>
    </row>
    <row r="50" spans="1:8" x14ac:dyDescent="0.3">
      <c r="A50" s="94"/>
      <c r="B50" s="42" t="s">
        <v>108</v>
      </c>
      <c r="C50" s="94"/>
      <c r="D50" s="44">
        <v>0</v>
      </c>
      <c r="E50" s="41"/>
      <c r="F50" s="41"/>
      <c r="G50" s="41"/>
      <c r="H50" s="95"/>
    </row>
    <row r="51" spans="1:8" x14ac:dyDescent="0.3">
      <c r="A51" s="94"/>
      <c r="B51" s="42" t="s">
        <v>109</v>
      </c>
      <c r="C51" s="94"/>
      <c r="D51" s="44">
        <v>240.77208123205</v>
      </c>
      <c r="E51" s="41"/>
      <c r="F51" s="41"/>
      <c r="G51" s="41"/>
      <c r="H51" s="95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100" t="s">
        <v>119</v>
      </c>
      <c r="B54" s="100"/>
      <c r="C54" s="100"/>
      <c r="D54" s="100"/>
      <c r="E54" s="100"/>
      <c r="F54" s="100"/>
      <c r="G54" s="100"/>
      <c r="H54" s="100"/>
    </row>
    <row r="55" spans="1:8" x14ac:dyDescent="0.3">
      <c r="A55" s="100" t="s">
        <v>120</v>
      </c>
      <c r="B55" s="100"/>
      <c r="C55" s="100"/>
      <c r="D55" s="100"/>
      <c r="E55" s="100"/>
      <c r="F55" s="100"/>
      <c r="G55" s="100"/>
      <c r="H55" s="100"/>
    </row>
  </sheetData>
  <mergeCells count="31">
    <mergeCell ref="A54:H54"/>
    <mergeCell ref="A55:H55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122</v>
      </c>
      <c r="B3" s="6" t="s">
        <v>123</v>
      </c>
      <c r="C3" s="6" t="s">
        <v>124</v>
      </c>
      <c r="D3" s="6" t="s">
        <v>125</v>
      </c>
      <c r="E3" s="6" t="s">
        <v>126</v>
      </c>
      <c r="F3" s="6" t="s">
        <v>127</v>
      </c>
      <c r="G3" s="6" t="s">
        <v>128</v>
      </c>
      <c r="H3" s="6" t="s">
        <v>129</v>
      </c>
    </row>
    <row r="4" spans="1:8" ht="39" customHeight="1" x14ac:dyDescent="0.3">
      <c r="A4" s="25" t="s">
        <v>130</v>
      </c>
      <c r="B4" s="26" t="s">
        <v>115</v>
      </c>
      <c r="C4" s="27">
        <v>4.6283653846153996</v>
      </c>
      <c r="D4" s="27">
        <v>222.07854046447</v>
      </c>
      <c r="E4" s="26">
        <v>10</v>
      </c>
      <c r="F4" s="25" t="s">
        <v>130</v>
      </c>
      <c r="G4" s="27">
        <v>1027.8606293517</v>
      </c>
      <c r="H4" s="28" t="s">
        <v>148</v>
      </c>
    </row>
    <row r="5" spans="1:8" ht="39" customHeight="1" x14ac:dyDescent="0.3">
      <c r="A5" s="25" t="s">
        <v>131</v>
      </c>
      <c r="B5" s="26" t="s">
        <v>132</v>
      </c>
      <c r="C5" s="27">
        <v>46</v>
      </c>
      <c r="D5" s="27">
        <v>997.73280243982003</v>
      </c>
      <c r="E5" s="26">
        <v>10</v>
      </c>
      <c r="F5" s="25" t="s">
        <v>131</v>
      </c>
      <c r="G5" s="27">
        <f>813.32585851735+15829.414654093</f>
        <v>16642.740512610351</v>
      </c>
      <c r="H5" s="28" t="s">
        <v>149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518-02-01</vt:lpstr>
      <vt:lpstr>ОСР 518-12-01</vt:lpstr>
      <vt:lpstr>ОСР 537 02-01</vt:lpstr>
      <vt:lpstr>ОСР 537 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2025-11-18T07:38:37Z</dcterms:modified>
</cp:coreProperties>
</file>